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ncial Model" sheetId="1" r:id="rId4"/>
    <sheet state="visible" name="Providers Breakdown" sheetId="2" r:id="rId5"/>
  </sheets>
  <definedNames/>
  <calcPr/>
</workbook>
</file>

<file path=xl/sharedStrings.xml><?xml version="1.0" encoding="utf-8"?>
<sst xmlns="http://schemas.openxmlformats.org/spreadsheetml/2006/main" count="100" uniqueCount="66">
  <si>
    <t>INCOME STATEMENT</t>
  </si>
  <si>
    <t>Assumptions</t>
  </si>
  <si>
    <t>Opening Hour</t>
  </si>
  <si>
    <t>Closing Hour</t>
  </si>
  <si>
    <t>Children per Adult</t>
  </si>
  <si>
    <t>Assitants rate ($/hour)</t>
  </si>
  <si>
    <t xml:space="preserve">Fiscal year  </t>
  </si>
  <si>
    <t>Childcare Enrollment 
($/month)</t>
  </si>
  <si>
    <t>Revenue share (%)</t>
  </si>
  <si>
    <t>2020P (Q1)</t>
  </si>
  <si>
    <t>2020P (Q2)</t>
  </si>
  <si>
    <t>2020P (Q3)</t>
  </si>
  <si>
    <t>2020P (Q4)</t>
  </si>
  <si>
    <t>2020P</t>
  </si>
  <si>
    <t>2021P</t>
  </si>
  <si>
    <t>2022P</t>
  </si>
  <si>
    <t>2023P</t>
  </si>
  <si>
    <t>Fiscal year end date</t>
  </si>
  <si>
    <t># of Students</t>
  </si>
  <si>
    <t>6/31/2020</t>
  </si>
  <si>
    <t>Gross Revenue (hourly)</t>
  </si>
  <si>
    <t>Gross Revenue (monthly)</t>
  </si>
  <si>
    <t>Gross Revenue (yearly)</t>
  </si>
  <si>
    <t># of hours/week</t>
  </si>
  <si>
    <t>9/31/2020</t>
  </si>
  <si>
    <t># of Assistants</t>
  </si>
  <si>
    <t>Net Revenue (- assistant) 
(hourly)</t>
  </si>
  <si>
    <t>Net Revenue (- assistant) 
(monthly)</t>
  </si>
  <si>
    <t>Net Revenue (- assistant) 
(yearly)</t>
  </si>
  <si>
    <t>Revenue</t>
  </si>
  <si>
    <t>Cost of sales (enter as -)</t>
  </si>
  <si>
    <t>Gross Profit</t>
  </si>
  <si>
    <t>Research &amp; development (enter as -)</t>
  </si>
  <si>
    <t>Selling, general &amp; administrative (enter as -)</t>
  </si>
  <si>
    <t>Operating profit (EBIT)</t>
  </si>
  <si>
    <t>Interest income</t>
  </si>
  <si>
    <t>Interest expense (enter as -)</t>
  </si>
  <si>
    <t>Other expense (enter as -)</t>
  </si>
  <si>
    <t>Pretax profit</t>
  </si>
  <si>
    <t>Taxes (enter expense as -)</t>
  </si>
  <si>
    <t>Net income</t>
  </si>
  <si>
    <t>Tax rate</t>
  </si>
  <si>
    <t>SEGMENTS</t>
  </si>
  <si>
    <t>Revenue Split w/ Childcare Provider (P)</t>
  </si>
  <si>
    <t>Childcare Enrollment ($/month)</t>
  </si>
  <si>
    <t>Product</t>
  </si>
  <si>
    <t>Childcare Services (P) - revenue share (enter as -)</t>
  </si>
  <si>
    <t>Childcare Services (O) - revenue share</t>
  </si>
  <si>
    <t>Total</t>
  </si>
  <si>
    <t>Unit</t>
  </si>
  <si>
    <t>Average enrollment per location</t>
  </si>
  <si>
    <t xml:space="preserve">Locations </t>
  </si>
  <si>
    <t>workspace parterships</t>
  </si>
  <si>
    <r>
      <t xml:space="preserve">ASPs </t>
    </r>
    <r>
      <rPr/>
      <t>($/month)</t>
    </r>
  </si>
  <si>
    <t>Childcare Services</t>
  </si>
  <si>
    <t>WORKING CAPITAL</t>
  </si>
  <si>
    <r>
      <t xml:space="preserve">Lease rate </t>
    </r>
    <r>
      <rPr/>
      <t>($/month/location)</t>
    </r>
  </si>
  <si>
    <r>
      <t>SG&amp;A l</t>
    </r>
    <r>
      <rPr>
        <i/>
      </rPr>
      <t>ease</t>
    </r>
    <r>
      <t xml:space="preserve"> </t>
    </r>
    <r>
      <rPr/>
      <t>(workspace lease)</t>
    </r>
  </si>
  <si>
    <t>Beginning of period</t>
  </si>
  <si>
    <t>Increases / (decreases)</t>
  </si>
  <si>
    <t>End of period</t>
  </si>
  <si>
    <t>Lease as % of SG&amp;A</t>
  </si>
  <si>
    <t>-</t>
  </si>
  <si>
    <r>
      <t xml:space="preserve">Misc. </t>
    </r>
    <r>
      <rPr/>
      <t>($/month/location)</t>
    </r>
  </si>
  <si>
    <r>
      <t xml:space="preserve">SG&amp;A </t>
    </r>
    <r>
      <rPr>
        <i/>
      </rPr>
      <t>misc.</t>
    </r>
    <r>
      <t xml:space="preserve"> </t>
    </r>
    <r>
      <rPr/>
      <t>(accounting, legal, marketing, supplies)</t>
    </r>
  </si>
  <si>
    <t>Misc. as % of SG&amp;A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</si>
</sst>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0000\A"/>
    <numFmt numFmtId="165" formatCode="h:mm:ss am/pm"/>
    <numFmt numFmtId="166" formatCode="&quot;$&quot;#,##0.00"/>
    <numFmt numFmtId="167" formatCode="0000\P"/>
    <numFmt numFmtId="168" formatCode="&quot;$&quot;#,##0"/>
    <numFmt numFmtId="169" formatCode="m/d/yyyy"/>
    <numFmt numFmtId="170" formatCode="#,##0.00;(#,##0.00)"/>
    <numFmt numFmtId="171" formatCode="0.0%"/>
  </numFmts>
  <fonts count="11">
    <font>
      <sz val="10.0"/>
      <color rgb="FF000000"/>
      <name val="Arial"/>
    </font>
    <font>
      <b/>
      <sz val="11.0"/>
      <color rgb="FF000000"/>
      <name val="Arial"/>
    </font>
    <font>
      <b/>
      <color theme="1"/>
      <name val="Arial"/>
    </font>
    <font>
      <sz val="11.0"/>
      <color theme="1"/>
      <name val="Calibri"/>
    </font>
    <font>
      <color theme="1"/>
      <name val="Arial"/>
    </font>
    <font>
      <sz val="11.0"/>
      <color rgb="FF000000"/>
      <name val="Arial"/>
    </font>
    <font>
      <b/>
      <i/>
      <sz val="11.0"/>
      <color rgb="FF000000"/>
      <name val="Arial"/>
    </font>
    <font>
      <i/>
      <sz val="11.0"/>
      <color rgb="FF000000"/>
      <name val="Arial"/>
    </font>
    <font>
      <i/>
      <color theme="1"/>
      <name val="Arial"/>
    </font>
    <font>
      <b/>
      <i/>
      <color theme="1"/>
      <name val="Arial"/>
    </font>
    <font>
      <i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5">
    <border/>
    <border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double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double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vertical="bottom"/>
    </xf>
    <xf borderId="2" fillId="2" fontId="2" numFmtId="0" xfId="0" applyAlignment="1" applyBorder="1" applyFill="1" applyFont="1">
      <alignment readingOrder="0"/>
    </xf>
    <xf borderId="1" fillId="0" fontId="3" numFmtId="0" xfId="0" applyAlignment="1" applyBorder="1" applyFont="1">
      <alignment vertical="bottom"/>
    </xf>
    <xf borderId="3" fillId="2" fontId="4" numFmtId="0" xfId="0" applyAlignment="1" applyBorder="1" applyFont="1">
      <alignment horizontal="center" readingOrder="0"/>
    </xf>
    <xf borderId="0" fillId="0" fontId="3" numFmtId="0" xfId="0" applyAlignment="1" applyFont="1">
      <alignment vertical="bottom"/>
    </xf>
    <xf borderId="3" fillId="2" fontId="4" numFmtId="0" xfId="0" applyAlignment="1" applyBorder="1" applyFont="1">
      <alignment readingOrder="0"/>
    </xf>
    <xf borderId="0" fillId="0" fontId="5" numFmtId="0" xfId="0" applyAlignment="1" applyFont="1">
      <alignment vertical="bottom"/>
    </xf>
    <xf borderId="0" fillId="0" fontId="6" numFmtId="164" xfId="0" applyAlignment="1" applyFont="1" applyNumberFormat="1">
      <alignment horizontal="right" readingOrder="0" vertical="bottom"/>
    </xf>
    <xf borderId="0" fillId="0" fontId="4" numFmtId="0" xfId="0" applyAlignment="1" applyFont="1">
      <alignment readingOrder="0"/>
    </xf>
    <xf borderId="4" fillId="0" fontId="6" numFmtId="164" xfId="0" applyAlignment="1" applyBorder="1" applyFont="1" applyNumberFormat="1">
      <alignment horizontal="right" readingOrder="0" vertical="bottom"/>
    </xf>
    <xf borderId="5" fillId="0" fontId="4" numFmtId="165" xfId="0" applyAlignment="1" applyBorder="1" applyFont="1" applyNumberFormat="1">
      <alignment readingOrder="0"/>
    </xf>
    <xf borderId="6" fillId="3" fontId="1" numFmtId="164" xfId="0" applyAlignment="1" applyBorder="1" applyFill="1" applyFont="1" applyNumberFormat="1">
      <alignment horizontal="right" readingOrder="0" vertical="bottom"/>
    </xf>
    <xf borderId="5" fillId="0" fontId="4" numFmtId="0" xfId="0" applyAlignment="1" applyBorder="1" applyFont="1">
      <alignment readingOrder="0"/>
    </xf>
    <xf borderId="7" fillId="0" fontId="1" numFmtId="164" xfId="0" applyAlignment="1" applyBorder="1" applyFont="1" applyNumberFormat="1">
      <alignment horizontal="right" readingOrder="0" vertical="bottom"/>
    </xf>
    <xf borderId="5" fillId="0" fontId="4" numFmtId="166" xfId="0" applyAlignment="1" applyBorder="1" applyFont="1" applyNumberFormat="1">
      <alignment readingOrder="0"/>
    </xf>
    <xf borderId="7" fillId="0" fontId="1" numFmtId="167" xfId="0" applyAlignment="1" applyBorder="1" applyFont="1" applyNumberFormat="1">
      <alignment horizontal="right" readingOrder="0" vertical="bottom"/>
    </xf>
    <xf borderId="0" fillId="0" fontId="1" numFmtId="167" xfId="0" applyAlignment="1" applyFont="1" applyNumberFormat="1">
      <alignment horizontal="right" vertical="bottom"/>
    </xf>
    <xf borderId="5" fillId="2" fontId="4" numFmtId="168" xfId="0" applyAlignment="1" applyBorder="1" applyFont="1" applyNumberFormat="1">
      <alignment horizontal="center" readingOrder="0"/>
    </xf>
    <xf borderId="1" fillId="0" fontId="7" numFmtId="0" xfId="0" applyAlignment="1" applyBorder="1" applyFont="1">
      <alignment vertical="bottom"/>
    </xf>
    <xf borderId="5" fillId="2" fontId="4" numFmtId="9" xfId="0" applyAlignment="1" applyBorder="1" applyFont="1" applyNumberFormat="1">
      <alignment horizontal="center" readingOrder="0"/>
    </xf>
    <xf borderId="1" fillId="0" fontId="7" numFmtId="169" xfId="0" applyAlignment="1" applyBorder="1" applyFont="1" applyNumberFormat="1">
      <alignment horizontal="right" readingOrder="0" vertical="bottom"/>
    </xf>
    <xf borderId="8" fillId="0" fontId="4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right" readingOrder="0" vertical="bottom"/>
    </xf>
    <xf borderId="9" fillId="0" fontId="4" numFmtId="0" xfId="0" applyAlignment="1" applyBorder="1" applyFont="1">
      <alignment horizontal="center" readingOrder="0"/>
    </xf>
    <xf borderId="10" fillId="0" fontId="7" numFmtId="169" xfId="0" applyAlignment="1" applyBorder="1" applyFont="1" applyNumberFormat="1">
      <alignment horizontal="right" readingOrder="0" vertical="bottom"/>
    </xf>
    <xf borderId="1" fillId="0" fontId="4" numFmtId="0" xfId="0" applyAlignment="1" applyBorder="1" applyFont="1">
      <alignment horizontal="center" readingOrder="0"/>
    </xf>
    <xf borderId="11" fillId="3" fontId="5" numFmtId="169" xfId="0" applyAlignment="1" applyBorder="1" applyFont="1" applyNumberFormat="1">
      <alignment horizontal="right" readingOrder="0" vertical="bottom"/>
    </xf>
    <xf borderId="0" fillId="0" fontId="4" numFmtId="0" xfId="0" applyAlignment="1" applyFont="1">
      <alignment horizontal="center" readingOrder="0"/>
    </xf>
    <xf borderId="1" fillId="0" fontId="5" numFmtId="169" xfId="0" applyAlignment="1" applyBorder="1" applyFont="1" applyNumberFormat="1">
      <alignment horizontal="right" readingOrder="0" vertical="bottom"/>
    </xf>
    <xf borderId="1" fillId="0" fontId="5" numFmtId="14" xfId="0" applyAlignment="1" applyBorder="1" applyFont="1" applyNumberFormat="1">
      <alignment horizontal="right" readingOrder="0" vertical="bottom"/>
    </xf>
    <xf borderId="0" fillId="0" fontId="4" numFmtId="166" xfId="0" applyAlignment="1" applyFont="1" applyNumberFormat="1">
      <alignment horizontal="center"/>
    </xf>
    <xf borderId="0" fillId="0" fontId="5" numFmtId="14" xfId="0" applyAlignment="1" applyFont="1" applyNumberFormat="1">
      <alignment horizontal="right" vertical="bottom"/>
    </xf>
    <xf borderId="0" fillId="0" fontId="4" numFmtId="168" xfId="0" applyAlignment="1" applyFont="1" applyNumberFormat="1">
      <alignment horizontal="center"/>
    </xf>
    <xf borderId="0" fillId="0" fontId="8" numFmtId="0" xfId="0" applyFont="1"/>
    <xf borderId="3" fillId="0" fontId="8" numFmtId="0" xfId="0" applyBorder="1" applyFont="1"/>
    <xf borderId="12" fillId="0" fontId="4" numFmtId="4" xfId="0" applyAlignment="1" applyBorder="1" applyFont="1" applyNumberFormat="1">
      <alignment horizontal="center"/>
    </xf>
    <xf borderId="13" fillId="3" fontId="4" numFmtId="0" xfId="0" applyBorder="1" applyFont="1"/>
    <xf borderId="0" fillId="0" fontId="4" numFmtId="0" xfId="0" applyAlignment="1" applyFont="1">
      <alignment horizontal="center"/>
    </xf>
    <xf borderId="0" fillId="0" fontId="8" numFmtId="170" xfId="0" applyFont="1" applyNumberFormat="1"/>
    <xf borderId="0" fillId="0" fontId="2" numFmtId="168" xfId="0" applyAlignment="1" applyFont="1" applyNumberFormat="1">
      <alignment horizontal="center"/>
    </xf>
    <xf borderId="13" fillId="3" fontId="4" numFmtId="170" xfId="0" applyBorder="1" applyFont="1" applyNumberFormat="1"/>
    <xf borderId="0" fillId="0" fontId="4" numFmtId="170" xfId="0" applyFont="1" applyNumberFormat="1"/>
    <xf borderId="0" fillId="0" fontId="1" numFmtId="0" xfId="0" applyAlignment="1" applyFont="1">
      <alignment vertical="bottom"/>
    </xf>
    <xf borderId="0" fillId="0" fontId="9" numFmtId="170" xfId="0" applyFont="1" applyNumberFormat="1"/>
    <xf borderId="13" fillId="3" fontId="2" numFmtId="170" xfId="0" applyBorder="1" applyFont="1" applyNumberFormat="1"/>
    <xf borderId="0" fillId="0" fontId="2" numFmtId="170" xfId="0" applyFont="1" applyNumberFormat="1"/>
    <xf borderId="3" fillId="0" fontId="8" numFmtId="170" xfId="0" applyBorder="1" applyFont="1" applyNumberFormat="1"/>
    <xf borderId="0" fillId="0" fontId="4" numFmtId="165" xfId="0" applyAlignment="1" applyFont="1" applyNumberFormat="1">
      <alignment readingOrder="0"/>
    </xf>
    <xf borderId="0" fillId="0" fontId="4" numFmtId="166" xfId="0" applyAlignment="1" applyFont="1" applyNumberFormat="1">
      <alignment readingOrder="0"/>
    </xf>
    <xf borderId="0" fillId="0" fontId="4" numFmtId="9" xfId="0" applyAlignment="1" applyFont="1" applyNumberFormat="1">
      <alignment readingOrder="0"/>
    </xf>
    <xf borderId="11" fillId="3" fontId="4" numFmtId="170" xfId="0" applyBorder="1" applyFont="1" applyNumberFormat="1"/>
    <xf borderId="0" fillId="0" fontId="7" numFmtId="0" xfId="0" applyAlignment="1" applyFont="1">
      <alignment readingOrder="0" vertical="bottom"/>
    </xf>
    <xf borderId="0" fillId="0" fontId="10" numFmtId="9" xfId="0" applyAlignment="1" applyFont="1" applyNumberFormat="1">
      <alignment readingOrder="0" vertical="bottom"/>
    </xf>
    <xf borderId="0" fillId="0" fontId="1" numFmtId="0" xfId="0" applyAlignment="1" applyFont="1">
      <alignment readingOrder="0" vertical="bottom"/>
    </xf>
    <xf borderId="0" fillId="0" fontId="1" numFmtId="164" xfId="0" applyAlignment="1" applyFont="1" applyNumberFormat="1">
      <alignment horizontal="right" readingOrder="0" vertical="bottom"/>
    </xf>
    <xf borderId="4" fillId="0" fontId="1" numFmtId="164" xfId="0" applyAlignment="1" applyBorder="1" applyFont="1" applyNumberFormat="1">
      <alignment horizontal="right" readingOrder="0" vertical="bottom"/>
    </xf>
    <xf borderId="1" fillId="0" fontId="5" numFmtId="0" xfId="0" applyAlignment="1" applyBorder="1" applyFont="1">
      <alignment horizontal="right" readingOrder="0" vertical="bottom"/>
    </xf>
    <xf borderId="10" fillId="0" fontId="5" numFmtId="169" xfId="0" applyAlignment="1" applyBorder="1" applyFont="1" applyNumberFormat="1">
      <alignment horizontal="right" readingOrder="0" vertical="bottom"/>
    </xf>
    <xf borderId="3" fillId="0" fontId="4" numFmtId="0" xfId="0" applyBorder="1" applyFont="1"/>
    <xf borderId="14" fillId="2" fontId="2" numFmtId="0" xfId="0" applyAlignment="1" applyBorder="1" applyFont="1">
      <alignment horizontal="center" readingOrder="0"/>
    </xf>
    <xf borderId="5" fillId="0" fontId="2" numFmtId="9" xfId="0" applyAlignment="1" applyBorder="1" applyFont="1" applyNumberFormat="1">
      <alignment horizontal="center" readingOrder="0"/>
    </xf>
    <xf borderId="0" fillId="0" fontId="2" numFmtId="0" xfId="0" applyAlignment="1" applyFont="1">
      <alignment readingOrder="0"/>
    </xf>
    <xf borderId="5" fillId="0" fontId="2" numFmtId="168" xfId="0" applyAlignment="1" applyBorder="1" applyFont="1" applyNumberFormat="1">
      <alignment horizontal="center" readingOrder="0"/>
    </xf>
    <xf borderId="0" fillId="0" fontId="4" numFmtId="0" xfId="0" applyAlignment="1" applyFont="1">
      <alignment horizontal="right" readingOrder="0"/>
    </xf>
    <xf borderId="3" fillId="0" fontId="4" numFmtId="0" xfId="0" applyAlignment="1" applyBorder="1" applyFont="1">
      <alignment readingOrder="0"/>
    </xf>
    <xf borderId="13" fillId="3" fontId="4" numFmtId="0" xfId="0" applyAlignment="1" applyBorder="1" applyFont="1">
      <alignment readingOrder="0"/>
    </xf>
    <xf borderId="0" fillId="0" fontId="4" numFmtId="166" xfId="0" applyAlignment="1" applyFont="1" applyNumberFormat="1">
      <alignment readingOrder="0"/>
    </xf>
    <xf borderId="11" fillId="3" fontId="4" numFmtId="166" xfId="0" applyAlignment="1" applyBorder="1" applyFont="1" applyNumberFormat="1">
      <alignment readingOrder="0"/>
    </xf>
    <xf borderId="3" fillId="0" fontId="4" numFmtId="166" xfId="0" applyAlignment="1" applyBorder="1" applyFont="1" applyNumberFormat="1">
      <alignment readingOrder="0"/>
    </xf>
    <xf borderId="6" fillId="0" fontId="1" numFmtId="164" xfId="0" applyAlignment="1" applyBorder="1" applyFont="1" applyNumberFormat="1">
      <alignment horizontal="right" readingOrder="0" vertical="bottom"/>
    </xf>
    <xf borderId="11" fillId="0" fontId="5" numFmtId="169" xfId="0" applyAlignment="1" applyBorder="1" applyFont="1" applyNumberFormat="1">
      <alignment horizontal="right" readingOrder="0" vertical="bottom"/>
    </xf>
    <xf borderId="13" fillId="0" fontId="4" numFmtId="0" xfId="0" applyBorder="1" applyFont="1"/>
    <xf borderId="5" fillId="0" fontId="2" numFmtId="0" xfId="0" applyAlignment="1" applyBorder="1" applyFont="1">
      <alignment horizontal="center" readingOrder="0"/>
    </xf>
    <xf borderId="0" fillId="0" fontId="4" numFmtId="170" xfId="0" applyAlignment="1" applyFont="1" applyNumberFormat="1">
      <alignment readingOrder="0"/>
    </xf>
    <xf borderId="13" fillId="0" fontId="4" numFmtId="0" xfId="0" applyAlignment="1" applyBorder="1" applyFont="1">
      <alignment readingOrder="0"/>
    </xf>
    <xf borderId="0" fillId="0" fontId="5" numFmtId="0" xfId="0" applyAlignment="1" applyFont="1">
      <alignment readingOrder="0" vertical="bottom"/>
    </xf>
    <xf borderId="0" fillId="0" fontId="4" numFmtId="171" xfId="0" applyFont="1" applyNumberFormat="1"/>
    <xf borderId="11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.57"/>
    <col customWidth="1" min="2" max="2" width="47.86"/>
    <col customWidth="1" min="6" max="6" width="14.29"/>
    <col customWidth="1" min="7" max="7" width="1.29"/>
    <col customWidth="1" min="8" max="9" width="15.0"/>
  </cols>
  <sheetData>
    <row r="2">
      <c r="B2" s="1" t="s">
        <v>0</v>
      </c>
      <c r="C2" s="3"/>
      <c r="D2" s="3"/>
      <c r="E2" s="3"/>
      <c r="K2" s="5"/>
      <c r="L2" s="5"/>
    </row>
    <row r="3">
      <c r="B3" s="7" t="s">
        <v>6</v>
      </c>
      <c r="C3" s="8" t="s">
        <v>9</v>
      </c>
      <c r="D3" s="8" t="s">
        <v>10</v>
      </c>
      <c r="E3" s="8" t="s">
        <v>11</v>
      </c>
      <c r="F3" s="10" t="s">
        <v>12</v>
      </c>
      <c r="G3" s="12"/>
      <c r="H3" s="14" t="s">
        <v>13</v>
      </c>
      <c r="I3" s="14" t="s">
        <v>14</v>
      </c>
      <c r="J3" s="14" t="s">
        <v>15</v>
      </c>
      <c r="K3" s="16" t="s">
        <v>16</v>
      </c>
      <c r="L3" s="17"/>
    </row>
    <row r="4">
      <c r="B4" s="19" t="s">
        <v>17</v>
      </c>
      <c r="C4" s="21">
        <v>43921.0</v>
      </c>
      <c r="D4" s="23" t="s">
        <v>19</v>
      </c>
      <c r="E4" s="23" t="s">
        <v>24</v>
      </c>
      <c r="F4" s="25">
        <v>44196.0</v>
      </c>
      <c r="G4" s="27"/>
      <c r="H4" s="29">
        <v>44196.0</v>
      </c>
      <c r="I4" s="29">
        <v>44561.0</v>
      </c>
      <c r="J4" s="29">
        <v>44926.0</v>
      </c>
      <c r="K4" s="30">
        <v>45291.0</v>
      </c>
      <c r="L4" s="32"/>
    </row>
    <row r="5">
      <c r="C5" s="34"/>
      <c r="D5" s="34"/>
      <c r="E5" s="34"/>
      <c r="F5" s="35"/>
      <c r="G5" s="37"/>
    </row>
    <row r="6">
      <c r="B6" s="7" t="s">
        <v>29</v>
      </c>
      <c r="C6" s="39">
        <f t="shared" ref="C6:F6" si="1">C34</f>
        <v>18000</v>
      </c>
      <c r="D6" s="39">
        <f t="shared" si="1"/>
        <v>28800</v>
      </c>
      <c r="E6" s="39">
        <f t="shared" si="1"/>
        <v>36000</v>
      </c>
      <c r="F6" s="39">
        <f t="shared" si="1"/>
        <v>36000</v>
      </c>
      <c r="G6" s="41"/>
      <c r="H6" s="42">
        <f t="shared" ref="H6:K6" si="2">H34</f>
        <v>118800</v>
      </c>
      <c r="I6" s="42">
        <f t="shared" si="2"/>
        <v>345600</v>
      </c>
      <c r="J6" s="42">
        <f t="shared" si="2"/>
        <v>1382400</v>
      </c>
      <c r="K6" s="42">
        <f t="shared" si="2"/>
        <v>2304000</v>
      </c>
    </row>
    <row r="7">
      <c r="B7" s="7" t="s">
        <v>30</v>
      </c>
      <c r="C7" s="39">
        <f t="shared" ref="C7:F7" si="3">C32</f>
        <v>-12600</v>
      </c>
      <c r="D7" s="39">
        <f t="shared" si="3"/>
        <v>-20160</v>
      </c>
      <c r="E7" s="39">
        <f t="shared" si="3"/>
        <v>-25200</v>
      </c>
      <c r="F7" s="39">
        <f t="shared" si="3"/>
        <v>-25200</v>
      </c>
      <c r="G7" s="41"/>
      <c r="H7" s="42">
        <f t="shared" ref="H7:K7" si="4">H32</f>
        <v>-83160</v>
      </c>
      <c r="I7" s="42">
        <f t="shared" si="4"/>
        <v>-241920</v>
      </c>
      <c r="J7" s="42">
        <f t="shared" si="4"/>
        <v>-967680</v>
      </c>
      <c r="K7" s="42">
        <f t="shared" si="4"/>
        <v>-1612800</v>
      </c>
    </row>
    <row r="8">
      <c r="B8" s="43" t="s">
        <v>31</v>
      </c>
      <c r="C8" s="44">
        <f t="shared" ref="C8:F8" si="5">sum(C6:C7)</f>
        <v>5400</v>
      </c>
      <c r="D8" s="44">
        <f t="shared" si="5"/>
        <v>8640</v>
      </c>
      <c r="E8" s="44">
        <f t="shared" si="5"/>
        <v>10800</v>
      </c>
      <c r="F8" s="44">
        <f t="shared" si="5"/>
        <v>10800</v>
      </c>
      <c r="G8" s="45"/>
      <c r="H8" s="46">
        <f t="shared" ref="H8:K8" si="6">sum(H6:H7)</f>
        <v>35640</v>
      </c>
      <c r="I8" s="46">
        <f t="shared" si="6"/>
        <v>103680</v>
      </c>
      <c r="J8" s="46">
        <f t="shared" si="6"/>
        <v>414720</v>
      </c>
      <c r="K8" s="46">
        <f t="shared" si="6"/>
        <v>691200</v>
      </c>
    </row>
    <row r="9">
      <c r="B9" s="7" t="s">
        <v>32</v>
      </c>
      <c r="C9" s="39"/>
      <c r="D9" s="39"/>
      <c r="E9" s="39"/>
      <c r="F9" s="47"/>
      <c r="G9" s="41"/>
      <c r="H9" s="42"/>
      <c r="I9" s="42"/>
      <c r="J9" s="42"/>
    </row>
    <row r="10">
      <c r="B10" s="7" t="s">
        <v>33</v>
      </c>
      <c r="C10" s="39">
        <f t="shared" ref="C10:F10" si="7">-(C56+C66)</f>
        <v>-3300</v>
      </c>
      <c r="D10" s="39">
        <f t="shared" si="7"/>
        <v>-3300</v>
      </c>
      <c r="E10" s="39">
        <f t="shared" si="7"/>
        <v>-3300</v>
      </c>
      <c r="F10" s="39">
        <f t="shared" si="7"/>
        <v>-3300</v>
      </c>
      <c r="G10" s="41"/>
      <c r="H10" s="42">
        <f t="shared" ref="H10:K10" si="8">-(H56+H66)</f>
        <v>-13200</v>
      </c>
      <c r="I10" s="42">
        <f t="shared" si="8"/>
        <v>-39600</v>
      </c>
      <c r="J10" s="42">
        <f t="shared" si="8"/>
        <v>-158400</v>
      </c>
      <c r="K10" s="42">
        <f t="shared" si="8"/>
        <v>-264000</v>
      </c>
    </row>
    <row r="11">
      <c r="B11" s="43" t="s">
        <v>34</v>
      </c>
      <c r="C11" s="44">
        <f t="shared" ref="C11:F11" si="9">sum(C8:C10)</f>
        <v>2100</v>
      </c>
      <c r="D11" s="44">
        <f t="shared" si="9"/>
        <v>5340</v>
      </c>
      <c r="E11" s="44">
        <f t="shared" si="9"/>
        <v>7500</v>
      </c>
      <c r="F11" s="44">
        <f t="shared" si="9"/>
        <v>7500</v>
      </c>
      <c r="G11" s="41"/>
      <c r="H11" s="46">
        <f t="shared" ref="H11:K11" si="10">sum(H8:H10)</f>
        <v>22440</v>
      </c>
      <c r="I11" s="46">
        <f t="shared" si="10"/>
        <v>64080</v>
      </c>
      <c r="J11" s="46">
        <f t="shared" si="10"/>
        <v>256320</v>
      </c>
      <c r="K11" s="46">
        <f t="shared" si="10"/>
        <v>427200</v>
      </c>
    </row>
    <row r="12">
      <c r="B12" s="7" t="s">
        <v>35</v>
      </c>
      <c r="C12" s="39"/>
      <c r="D12" s="39"/>
      <c r="E12" s="39"/>
      <c r="F12" s="47"/>
      <c r="G12" s="41"/>
      <c r="H12" s="42"/>
      <c r="I12" s="42"/>
      <c r="J12" s="42"/>
    </row>
    <row r="13">
      <c r="B13" s="7" t="s">
        <v>36</v>
      </c>
      <c r="C13" s="39"/>
      <c r="D13" s="39"/>
      <c r="E13" s="39"/>
      <c r="F13" s="47"/>
      <c r="G13" s="41"/>
      <c r="H13" s="42"/>
      <c r="I13" s="42"/>
      <c r="J13" s="42"/>
    </row>
    <row r="14">
      <c r="B14" s="7" t="s">
        <v>37</v>
      </c>
      <c r="C14" s="39"/>
      <c r="D14" s="39"/>
      <c r="E14" s="39"/>
      <c r="F14" s="47"/>
      <c r="G14" s="41"/>
      <c r="H14" s="42"/>
      <c r="I14" s="42"/>
      <c r="J14" s="42"/>
    </row>
    <row r="15">
      <c r="B15" s="43" t="s">
        <v>38</v>
      </c>
      <c r="C15" s="44">
        <f t="shared" ref="C15:F15" si="11">sum(C11:C14)</f>
        <v>2100</v>
      </c>
      <c r="D15" s="44">
        <f t="shared" si="11"/>
        <v>5340</v>
      </c>
      <c r="E15" s="44">
        <f t="shared" si="11"/>
        <v>7500</v>
      </c>
      <c r="F15" s="44">
        <f t="shared" si="11"/>
        <v>7500</v>
      </c>
      <c r="G15" s="41"/>
      <c r="H15" s="46">
        <f t="shared" ref="H15:K15" si="12">sum(H11:H14)</f>
        <v>22440</v>
      </c>
      <c r="I15" s="46">
        <f t="shared" si="12"/>
        <v>64080</v>
      </c>
      <c r="J15" s="46">
        <f t="shared" si="12"/>
        <v>256320</v>
      </c>
      <c r="K15" s="46">
        <f t="shared" si="12"/>
        <v>427200</v>
      </c>
    </row>
    <row r="16">
      <c r="B16" s="7" t="s">
        <v>39</v>
      </c>
      <c r="C16" s="39">
        <f t="shared" ref="C16:F16" si="13">-(C15*C19)</f>
        <v>-525</v>
      </c>
      <c r="D16" s="39">
        <f t="shared" si="13"/>
        <v>-1335</v>
      </c>
      <c r="E16" s="39">
        <f t="shared" si="13"/>
        <v>-1875</v>
      </c>
      <c r="F16" s="39">
        <f t="shared" si="13"/>
        <v>-1875</v>
      </c>
      <c r="G16" s="41"/>
      <c r="H16" s="42">
        <f t="shared" ref="H16:K16" si="14">-(H15*H19)</f>
        <v>-5610</v>
      </c>
      <c r="I16" s="42">
        <f t="shared" si="14"/>
        <v>-16020</v>
      </c>
      <c r="J16" s="42">
        <f t="shared" si="14"/>
        <v>-64080</v>
      </c>
      <c r="K16" s="42">
        <f t="shared" si="14"/>
        <v>-106800</v>
      </c>
    </row>
    <row r="17">
      <c r="B17" s="43" t="s">
        <v>40</v>
      </c>
      <c r="C17" s="44">
        <f t="shared" ref="C17:F17" si="15">sum(C15:C16)</f>
        <v>1575</v>
      </c>
      <c r="D17" s="44">
        <f t="shared" si="15"/>
        <v>4005</v>
      </c>
      <c r="E17" s="44">
        <f t="shared" si="15"/>
        <v>5625</v>
      </c>
      <c r="F17" s="44">
        <f t="shared" si="15"/>
        <v>5625</v>
      </c>
      <c r="G17" s="51"/>
      <c r="H17" s="46">
        <f t="shared" ref="H17:K17" si="16">sum(H15:H16)</f>
        <v>16830</v>
      </c>
      <c r="I17" s="46">
        <f t="shared" si="16"/>
        <v>48060</v>
      </c>
      <c r="J17" s="46">
        <f t="shared" si="16"/>
        <v>192240</v>
      </c>
      <c r="K17" s="46">
        <f t="shared" si="16"/>
        <v>320400</v>
      </c>
    </row>
    <row r="19">
      <c r="B19" s="52" t="s">
        <v>41</v>
      </c>
      <c r="C19" s="53">
        <v>0.25</v>
      </c>
      <c r="D19" s="53">
        <v>0.25</v>
      </c>
      <c r="E19" s="53">
        <v>0.25</v>
      </c>
      <c r="F19" s="53">
        <v>0.25</v>
      </c>
      <c r="G19" s="34"/>
      <c r="H19" s="53">
        <v>0.25</v>
      </c>
      <c r="I19" s="53">
        <v>0.25</v>
      </c>
      <c r="J19" s="53">
        <v>0.25</v>
      </c>
      <c r="K19" s="53">
        <v>0.25</v>
      </c>
    </row>
    <row r="20">
      <c r="B20" s="54"/>
      <c r="C20" s="5"/>
      <c r="D20" s="5"/>
      <c r="E20" s="5"/>
    </row>
    <row r="21">
      <c r="B21" s="1" t="s">
        <v>42</v>
      </c>
      <c r="C21" s="3"/>
      <c r="D21" s="3"/>
      <c r="E21" s="3"/>
    </row>
    <row r="22">
      <c r="B22" s="7" t="s">
        <v>6</v>
      </c>
      <c r="C22" s="55" t="s">
        <v>9</v>
      </c>
      <c r="D22" s="55" t="s">
        <v>10</v>
      </c>
      <c r="E22" s="55" t="s">
        <v>11</v>
      </c>
      <c r="F22" s="56" t="s">
        <v>12</v>
      </c>
      <c r="G22" s="12"/>
      <c r="H22" s="14" t="s">
        <v>13</v>
      </c>
      <c r="I22" s="14" t="s">
        <v>14</v>
      </c>
      <c r="J22" s="14" t="s">
        <v>15</v>
      </c>
      <c r="K22" s="16" t="s">
        <v>16</v>
      </c>
    </row>
    <row r="23">
      <c r="B23" s="19" t="s">
        <v>17</v>
      </c>
      <c r="C23" s="29">
        <v>43921.0</v>
      </c>
      <c r="D23" s="57" t="s">
        <v>19</v>
      </c>
      <c r="E23" s="57" t="s">
        <v>24</v>
      </c>
      <c r="F23" s="58">
        <v>44196.0</v>
      </c>
      <c r="G23" s="27"/>
      <c r="H23" s="29">
        <v>44196.0</v>
      </c>
      <c r="I23" s="29">
        <v>44561.0</v>
      </c>
      <c r="J23" s="29">
        <v>44926.0</v>
      </c>
      <c r="K23" s="30">
        <v>45291.0</v>
      </c>
    </row>
    <row r="24">
      <c r="F24" s="59"/>
      <c r="G24" s="37"/>
    </row>
    <row r="25">
      <c r="B25" s="60" t="s">
        <v>43</v>
      </c>
      <c r="F25" s="59"/>
      <c r="G25" s="37"/>
    </row>
    <row r="26">
      <c r="B26" s="61">
        <v>0.7</v>
      </c>
      <c r="F26" s="59"/>
      <c r="G26" s="37"/>
    </row>
    <row r="27">
      <c r="B27" s="62"/>
      <c r="F27" s="59"/>
      <c r="G27" s="37"/>
    </row>
    <row r="28">
      <c r="B28" s="60" t="s">
        <v>44</v>
      </c>
      <c r="F28" s="59"/>
      <c r="G28" s="37"/>
    </row>
    <row r="29">
      <c r="B29" s="63">
        <v>1200.0</v>
      </c>
      <c r="F29" s="59"/>
      <c r="G29" s="37"/>
    </row>
    <row r="30">
      <c r="B30" s="62"/>
      <c r="F30" s="59"/>
      <c r="G30" s="37"/>
    </row>
    <row r="31">
      <c r="B31" s="62" t="s">
        <v>45</v>
      </c>
      <c r="F31" s="59"/>
      <c r="G31" s="37"/>
    </row>
    <row r="32">
      <c r="B32" s="9" t="s">
        <v>46</v>
      </c>
      <c r="C32" s="42">
        <f t="shared" ref="C32:F32" si="17">-(C34*$B$26)</f>
        <v>-12600</v>
      </c>
      <c r="D32" s="42">
        <f t="shared" si="17"/>
        <v>-20160</v>
      </c>
      <c r="E32" s="42">
        <f t="shared" si="17"/>
        <v>-25200</v>
      </c>
      <c r="F32" s="42">
        <f t="shared" si="17"/>
        <v>-25200</v>
      </c>
      <c r="G32" s="41"/>
      <c r="H32" s="42">
        <f t="shared" ref="H32:H34" si="20">sum(C32:F32)</f>
        <v>-83160</v>
      </c>
      <c r="I32" s="42">
        <f t="shared" ref="I32:K32" si="18">-(I34*$B$26)</f>
        <v>-241920</v>
      </c>
      <c r="J32" s="42">
        <f t="shared" si="18"/>
        <v>-967680</v>
      </c>
      <c r="K32" s="42">
        <f t="shared" si="18"/>
        <v>-1612800</v>
      </c>
    </row>
    <row r="33">
      <c r="B33" s="9" t="s">
        <v>47</v>
      </c>
      <c r="C33" s="42">
        <f t="shared" ref="C33:F33" si="19">C34*(1-$B$26)</f>
        <v>5400</v>
      </c>
      <c r="D33" s="42">
        <f t="shared" si="19"/>
        <v>8640</v>
      </c>
      <c r="E33" s="42">
        <f t="shared" si="19"/>
        <v>10800</v>
      </c>
      <c r="F33" s="42">
        <f t="shared" si="19"/>
        <v>10800</v>
      </c>
      <c r="G33" s="41"/>
      <c r="H33" s="42">
        <f t="shared" si="20"/>
        <v>35640</v>
      </c>
      <c r="I33" s="42">
        <f t="shared" ref="I33:K33" si="21">I34*(1-$B$26)</f>
        <v>103680</v>
      </c>
      <c r="J33" s="42">
        <f t="shared" si="21"/>
        <v>414720</v>
      </c>
      <c r="K33" s="42">
        <f t="shared" si="21"/>
        <v>691200</v>
      </c>
    </row>
    <row r="34">
      <c r="B34" s="64" t="s">
        <v>48</v>
      </c>
      <c r="C34" s="42">
        <f t="shared" ref="C34:F34" si="22">C43*C37*3*C40</f>
        <v>18000</v>
      </c>
      <c r="D34" s="42">
        <f t="shared" si="22"/>
        <v>28800</v>
      </c>
      <c r="E34" s="42">
        <f t="shared" si="22"/>
        <v>36000</v>
      </c>
      <c r="F34" s="42">
        <f t="shared" si="22"/>
        <v>36000</v>
      </c>
      <c r="G34" s="41"/>
      <c r="H34" s="42">
        <f t="shared" si="20"/>
        <v>118800</v>
      </c>
      <c r="I34" s="42">
        <f t="shared" ref="I34:K34" si="23">I43*I37*3*I40*4</f>
        <v>345600</v>
      </c>
      <c r="J34" s="42">
        <f t="shared" si="23"/>
        <v>1382400</v>
      </c>
      <c r="K34" s="42">
        <f t="shared" si="23"/>
        <v>2304000</v>
      </c>
    </row>
    <row r="35">
      <c r="B35" s="62"/>
      <c r="F35" s="59"/>
      <c r="G35" s="37"/>
    </row>
    <row r="36">
      <c r="B36" s="62" t="s">
        <v>49</v>
      </c>
      <c r="F36" s="59"/>
      <c r="G36" s="37"/>
    </row>
    <row r="37">
      <c r="B37" s="9" t="s">
        <v>50</v>
      </c>
      <c r="C37" s="9">
        <v>5.0</v>
      </c>
      <c r="D37" s="9">
        <v>8.0</v>
      </c>
      <c r="E37" s="9">
        <v>10.0</v>
      </c>
      <c r="F37" s="65">
        <v>10.0</v>
      </c>
      <c r="G37" s="66"/>
      <c r="H37" s="9">
        <f>average(C37:F37)</f>
        <v>8.25</v>
      </c>
      <c r="I37" s="65">
        <v>8.0</v>
      </c>
      <c r="J37" s="65">
        <v>8.0</v>
      </c>
      <c r="K37" s="65">
        <v>8.0</v>
      </c>
    </row>
    <row r="38">
      <c r="B38" s="62"/>
      <c r="F38" s="59"/>
      <c r="G38" s="37"/>
    </row>
    <row r="39">
      <c r="B39" s="62" t="s">
        <v>51</v>
      </c>
      <c r="F39" s="59"/>
      <c r="G39" s="37"/>
    </row>
    <row r="40">
      <c r="B40" s="9" t="s">
        <v>52</v>
      </c>
      <c r="C40" s="9">
        <v>1.0</v>
      </c>
      <c r="D40" s="9">
        <v>1.0</v>
      </c>
      <c r="E40" s="9">
        <v>1.0</v>
      </c>
      <c r="F40" s="65">
        <v>1.0</v>
      </c>
      <c r="G40" s="66"/>
      <c r="H40" s="9">
        <v>1.0</v>
      </c>
      <c r="I40" s="9">
        <v>3.0</v>
      </c>
      <c r="J40" s="9">
        <v>12.0</v>
      </c>
      <c r="K40" s="9">
        <v>20.0</v>
      </c>
    </row>
    <row r="41">
      <c r="B41" s="62"/>
      <c r="F41" s="59"/>
      <c r="G41" s="37"/>
    </row>
    <row r="42">
      <c r="B42" s="62" t="s">
        <v>53</v>
      </c>
      <c r="F42" s="59"/>
      <c r="G42" s="37"/>
    </row>
    <row r="43">
      <c r="B43" s="9" t="s">
        <v>54</v>
      </c>
      <c r="C43" s="67">
        <f t="shared" ref="C43:F43" si="24">$B$29</f>
        <v>1200</v>
      </c>
      <c r="D43" s="67">
        <f t="shared" si="24"/>
        <v>1200</v>
      </c>
      <c r="E43" s="67">
        <f t="shared" si="24"/>
        <v>1200</v>
      </c>
      <c r="F43" s="67">
        <f t="shared" si="24"/>
        <v>1200</v>
      </c>
      <c r="G43" s="68"/>
      <c r="H43" s="69">
        <f t="shared" ref="H43:K43" si="25">$B$29</f>
        <v>1200</v>
      </c>
      <c r="I43" s="69">
        <f t="shared" si="25"/>
        <v>1200</v>
      </c>
      <c r="J43" s="69">
        <f t="shared" si="25"/>
        <v>1200</v>
      </c>
      <c r="K43" s="69">
        <f t="shared" si="25"/>
        <v>1200</v>
      </c>
    </row>
    <row r="46">
      <c r="B46" s="1" t="s">
        <v>55</v>
      </c>
      <c r="C46" s="3"/>
      <c r="D46" s="3"/>
      <c r="E46" s="3"/>
      <c r="F46" s="59"/>
    </row>
    <row r="47">
      <c r="B47" s="7" t="s">
        <v>6</v>
      </c>
      <c r="C47" s="55" t="s">
        <v>9</v>
      </c>
      <c r="D47" s="55" t="s">
        <v>10</v>
      </c>
      <c r="E47" s="55" t="s">
        <v>11</v>
      </c>
      <c r="F47" s="56" t="s">
        <v>12</v>
      </c>
      <c r="G47" s="70"/>
      <c r="H47" s="14" t="s">
        <v>13</v>
      </c>
      <c r="I47" s="14" t="s">
        <v>14</v>
      </c>
      <c r="J47" s="14" t="s">
        <v>15</v>
      </c>
      <c r="K47" s="16" t="s">
        <v>16</v>
      </c>
    </row>
    <row r="48">
      <c r="B48" s="19" t="s">
        <v>17</v>
      </c>
      <c r="C48" s="29">
        <v>43921.0</v>
      </c>
      <c r="D48" s="57" t="s">
        <v>19</v>
      </c>
      <c r="E48" s="57" t="s">
        <v>24</v>
      </c>
      <c r="F48" s="58">
        <v>44196.0</v>
      </c>
      <c r="G48" s="71"/>
      <c r="H48" s="29">
        <v>44196.0</v>
      </c>
      <c r="I48" s="29">
        <v>44561.0</v>
      </c>
      <c r="J48" s="29">
        <v>44926.0</v>
      </c>
      <c r="K48" s="30">
        <v>45291.0</v>
      </c>
    </row>
    <row r="49">
      <c r="G49" s="72"/>
    </row>
    <row r="50">
      <c r="B50" s="60" t="s">
        <v>56</v>
      </c>
      <c r="G50" s="72"/>
    </row>
    <row r="51">
      <c r="B51" s="73">
        <v>800.0</v>
      </c>
      <c r="G51" s="72"/>
    </row>
    <row r="52">
      <c r="B52" s="54"/>
      <c r="G52" s="72"/>
    </row>
    <row r="53">
      <c r="B53" s="54" t="s">
        <v>57</v>
      </c>
      <c r="G53" s="72"/>
    </row>
    <row r="54">
      <c r="B54" s="7" t="s">
        <v>58</v>
      </c>
      <c r="C54" s="74">
        <v>0.0</v>
      </c>
      <c r="D54" s="42">
        <f t="shared" ref="D54:F54" si="26">C56</f>
        <v>2400</v>
      </c>
      <c r="E54" s="42">
        <f t="shared" si="26"/>
        <v>2400</v>
      </c>
      <c r="F54" s="42">
        <f t="shared" si="26"/>
        <v>2400</v>
      </c>
      <c r="G54" s="75"/>
      <c r="H54" s="9">
        <v>0.0</v>
      </c>
      <c r="I54" s="74">
        <f t="shared" ref="I54:K54" si="27">H56</f>
        <v>9600</v>
      </c>
      <c r="J54" s="42">
        <f t="shared" si="27"/>
        <v>28800</v>
      </c>
      <c r="K54" s="42">
        <f t="shared" si="27"/>
        <v>115200</v>
      </c>
    </row>
    <row r="55">
      <c r="B55" s="7" t="s">
        <v>59</v>
      </c>
      <c r="C55" s="42">
        <f t="shared" ref="C55:F55" si="28">C56-C54</f>
        <v>2400</v>
      </c>
      <c r="D55" s="42">
        <f t="shared" si="28"/>
        <v>0</v>
      </c>
      <c r="E55" s="42">
        <f t="shared" si="28"/>
        <v>0</v>
      </c>
      <c r="F55" s="42">
        <f t="shared" si="28"/>
        <v>0</v>
      </c>
      <c r="G55" s="72"/>
      <c r="H55" s="42">
        <f t="shared" ref="H55:K55" si="29">H56-H54</f>
        <v>9600</v>
      </c>
      <c r="I55" s="42">
        <f t="shared" si="29"/>
        <v>19200</v>
      </c>
      <c r="J55" s="42">
        <f t="shared" si="29"/>
        <v>86400</v>
      </c>
      <c r="K55" s="42">
        <f t="shared" si="29"/>
        <v>76800</v>
      </c>
    </row>
    <row r="56">
      <c r="B56" s="7" t="s">
        <v>60</v>
      </c>
      <c r="C56" s="74">
        <f t="shared" ref="C56:F56" si="30">$B$51*3*C40</f>
        <v>2400</v>
      </c>
      <c r="D56" s="74">
        <f t="shared" si="30"/>
        <v>2400</v>
      </c>
      <c r="E56" s="74">
        <f t="shared" si="30"/>
        <v>2400</v>
      </c>
      <c r="F56" s="74">
        <f t="shared" si="30"/>
        <v>2400</v>
      </c>
      <c r="G56" s="72"/>
      <c r="H56" s="42">
        <f>sum(C56:F56)</f>
        <v>9600</v>
      </c>
      <c r="I56" s="42">
        <f t="shared" ref="I56:K56" si="31">$B$51*12*I40</f>
        <v>28800</v>
      </c>
      <c r="J56" s="42">
        <f t="shared" si="31"/>
        <v>115200</v>
      </c>
      <c r="K56" s="42">
        <f t="shared" si="31"/>
        <v>192000</v>
      </c>
    </row>
    <row r="57">
      <c r="B57" s="5"/>
      <c r="G57" s="72"/>
    </row>
    <row r="58">
      <c r="B58" s="76" t="s">
        <v>61</v>
      </c>
      <c r="C58" s="28" t="s">
        <v>62</v>
      </c>
      <c r="D58" s="28" t="s">
        <v>62</v>
      </c>
      <c r="E58" s="28" t="s">
        <v>62</v>
      </c>
      <c r="F58" s="28" t="s">
        <v>62</v>
      </c>
      <c r="G58" s="72"/>
      <c r="H58" s="77">
        <f t="shared" ref="H58:K58" si="32">-(H56/H10)</f>
        <v>0.7272727273</v>
      </c>
      <c r="I58" s="77">
        <f t="shared" si="32"/>
        <v>0.7272727273</v>
      </c>
      <c r="J58" s="77">
        <f t="shared" si="32"/>
        <v>0.7272727273</v>
      </c>
      <c r="K58" s="77">
        <f t="shared" si="32"/>
        <v>0.7272727273</v>
      </c>
    </row>
    <row r="59">
      <c r="B59" s="7"/>
      <c r="G59" s="72"/>
    </row>
    <row r="60">
      <c r="B60" s="60" t="s">
        <v>63</v>
      </c>
      <c r="G60" s="72"/>
    </row>
    <row r="61">
      <c r="B61" s="73">
        <v>300.0</v>
      </c>
      <c r="G61" s="72"/>
    </row>
    <row r="62">
      <c r="B62" s="54"/>
      <c r="G62" s="72"/>
    </row>
    <row r="63">
      <c r="B63" s="54" t="s">
        <v>64</v>
      </c>
      <c r="G63" s="72"/>
    </row>
    <row r="64">
      <c r="B64" s="7" t="s">
        <v>58</v>
      </c>
      <c r="C64" s="74">
        <v>0.0</v>
      </c>
      <c r="D64" s="42">
        <f t="shared" ref="D64:F64" si="33">C66</f>
        <v>900</v>
      </c>
      <c r="E64" s="42">
        <f t="shared" si="33"/>
        <v>900</v>
      </c>
      <c r="F64" s="42">
        <f t="shared" si="33"/>
        <v>900</v>
      </c>
      <c r="G64" s="75"/>
      <c r="H64" s="9">
        <v>0.0</v>
      </c>
      <c r="I64" s="42">
        <f t="shared" ref="I64:K64" si="34">H66</f>
        <v>3600</v>
      </c>
      <c r="J64" s="42">
        <f t="shared" si="34"/>
        <v>10800</v>
      </c>
      <c r="K64" s="42">
        <f t="shared" si="34"/>
        <v>43200</v>
      </c>
    </row>
    <row r="65">
      <c r="B65" s="7" t="s">
        <v>59</v>
      </c>
      <c r="C65" s="42">
        <f t="shared" ref="C65:F65" si="35">C66-C64</f>
        <v>900</v>
      </c>
      <c r="D65" s="42">
        <f t="shared" si="35"/>
        <v>0</v>
      </c>
      <c r="E65" s="42">
        <f t="shared" si="35"/>
        <v>0</v>
      </c>
      <c r="F65" s="42">
        <f t="shared" si="35"/>
        <v>0</v>
      </c>
      <c r="G65" s="72"/>
      <c r="I65" s="42">
        <f t="shared" ref="I65:K65" si="36">I66-I64</f>
        <v>7200</v>
      </c>
      <c r="J65" s="42">
        <f t="shared" si="36"/>
        <v>32400</v>
      </c>
      <c r="K65" s="42">
        <f t="shared" si="36"/>
        <v>28800</v>
      </c>
    </row>
    <row r="66">
      <c r="B66" s="7" t="s">
        <v>60</v>
      </c>
      <c r="C66" s="74">
        <f t="shared" ref="C66:F66" si="37">$B$61*3*C40</f>
        <v>900</v>
      </c>
      <c r="D66" s="74">
        <f t="shared" si="37"/>
        <v>900</v>
      </c>
      <c r="E66" s="74">
        <f t="shared" si="37"/>
        <v>900</v>
      </c>
      <c r="F66" s="74">
        <f t="shared" si="37"/>
        <v>900</v>
      </c>
      <c r="G66" s="72"/>
      <c r="H66" s="42">
        <f>sum(C66:F66)</f>
        <v>3600</v>
      </c>
      <c r="I66" s="42">
        <f t="shared" ref="I66:K66" si="38">$B$61*12*I40</f>
        <v>10800</v>
      </c>
      <c r="J66" s="42">
        <f t="shared" si="38"/>
        <v>43200</v>
      </c>
      <c r="K66" s="42">
        <f t="shared" si="38"/>
        <v>72000</v>
      </c>
    </row>
    <row r="67">
      <c r="B67" s="5"/>
      <c r="G67" s="72"/>
    </row>
    <row r="68">
      <c r="B68" s="76" t="s">
        <v>65</v>
      </c>
      <c r="C68" s="28" t="s">
        <v>62</v>
      </c>
      <c r="D68" s="28" t="s">
        <v>62</v>
      </c>
      <c r="E68" s="28" t="s">
        <v>62</v>
      </c>
      <c r="F68" s="28" t="s">
        <v>62</v>
      </c>
      <c r="G68" s="72"/>
      <c r="H68" s="77">
        <f t="shared" ref="H68:K68" si="39">-(H66/H10)</f>
        <v>0.2727272727</v>
      </c>
      <c r="I68" s="77">
        <f t="shared" si="39"/>
        <v>0.2727272727</v>
      </c>
      <c r="J68" s="77">
        <f t="shared" si="39"/>
        <v>0.2727272727</v>
      </c>
      <c r="K68" s="77">
        <f t="shared" si="39"/>
        <v>0.2727272727</v>
      </c>
    </row>
    <row r="69">
      <c r="B69" s="7"/>
      <c r="G69" s="78"/>
    </row>
    <row r="165">
      <c r="C165" s="50">
        <v>0.5</v>
      </c>
      <c r="D165" s="74">
        <v>800.0</v>
      </c>
      <c r="E165" s="74">
        <v>300.0</v>
      </c>
      <c r="F165" s="49">
        <v>800.0</v>
      </c>
    </row>
    <row r="166">
      <c r="C166" s="50">
        <v>0.6</v>
      </c>
      <c r="D166" s="74">
        <v>1000.0</v>
      </c>
      <c r="E166" s="74">
        <v>500.0</v>
      </c>
      <c r="F166" s="49">
        <v>900.0</v>
      </c>
    </row>
    <row r="167">
      <c r="C167" s="50">
        <v>0.7</v>
      </c>
      <c r="D167" s="74">
        <v>1400.0</v>
      </c>
      <c r="E167" s="74">
        <v>1000.0</v>
      </c>
      <c r="F167" s="49">
        <v>1000.0</v>
      </c>
    </row>
    <row r="168">
      <c r="C168" s="50">
        <v>0.8</v>
      </c>
      <c r="D168" s="74">
        <v>2000.0</v>
      </c>
      <c r="E168" s="74">
        <v>1500.0</v>
      </c>
      <c r="F168" s="49">
        <v>1200.0</v>
      </c>
    </row>
    <row r="169">
      <c r="F169" s="49">
        <v>1500.0</v>
      </c>
    </row>
  </sheetData>
  <dataValidations>
    <dataValidation type="list" allowBlank="1" sqref="B29">
      <formula1>'Financial Model'!$F$165:$F$169</formula1>
    </dataValidation>
    <dataValidation type="list" allowBlank="1" sqref="B26">
      <formula1>'Financial Model'!$C$165:$C$168</formula1>
    </dataValidation>
    <dataValidation type="list" allowBlank="1" sqref="B61">
      <formula1>'Financial Model'!$E$165:$E$168</formula1>
    </dataValidation>
    <dataValidation type="list" allowBlank="1" sqref="B51">
      <formula1>'Financial Model'!$D$165:$D$168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29"/>
    <col customWidth="1" min="3" max="3" width="20.86"/>
    <col customWidth="1" min="4" max="4" width="22.29"/>
    <col customWidth="1" min="5" max="5" width="20.86"/>
    <col customWidth="1" min="6" max="6" width="19.43"/>
    <col customWidth="1" min="7" max="7" width="18.43"/>
    <col customWidth="1" min="8" max="8" width="22.14"/>
    <col customWidth="1" min="9" max="10" width="23.29"/>
  </cols>
  <sheetData>
    <row r="2">
      <c r="B2" s="2" t="s">
        <v>1</v>
      </c>
      <c r="C2" s="4" t="s">
        <v>2</v>
      </c>
      <c r="D2" s="4" t="s">
        <v>3</v>
      </c>
      <c r="E2" s="4" t="s">
        <v>4</v>
      </c>
      <c r="F2" s="6" t="s">
        <v>5</v>
      </c>
      <c r="G2" s="4" t="s">
        <v>7</v>
      </c>
      <c r="H2" s="4" t="s">
        <v>8</v>
      </c>
    </row>
    <row r="3">
      <c r="B3" s="9"/>
      <c r="C3" s="11">
        <v>0.375</v>
      </c>
      <c r="D3" s="11">
        <v>0.7083333333333334</v>
      </c>
      <c r="E3" s="13">
        <v>3.0</v>
      </c>
      <c r="F3" s="15">
        <v>8.0</v>
      </c>
      <c r="G3" s="18">
        <f>'Financial Model'!B29</f>
        <v>1200</v>
      </c>
      <c r="H3" s="20">
        <f>'Financial Model'!B26</f>
        <v>0.7</v>
      </c>
    </row>
    <row r="4">
      <c r="B4" s="9"/>
      <c r="C4" s="9"/>
      <c r="D4" s="9"/>
      <c r="E4" s="9"/>
    </row>
    <row r="5">
      <c r="B5" s="9"/>
      <c r="C5" s="9"/>
      <c r="D5" s="9"/>
      <c r="E5" s="9"/>
    </row>
    <row r="6">
      <c r="B6" s="22" t="s">
        <v>18</v>
      </c>
      <c r="C6" s="22" t="s">
        <v>20</v>
      </c>
      <c r="D6" s="22" t="s">
        <v>21</v>
      </c>
      <c r="E6" s="22" t="s">
        <v>22</v>
      </c>
      <c r="F6" s="24" t="s">
        <v>23</v>
      </c>
      <c r="G6" s="26" t="s">
        <v>25</v>
      </c>
      <c r="H6" s="22" t="s">
        <v>26</v>
      </c>
      <c r="I6" s="22" t="s">
        <v>27</v>
      </c>
      <c r="J6" s="22" t="s">
        <v>28</v>
      </c>
    </row>
    <row r="7">
      <c r="B7" s="28">
        <v>2.0</v>
      </c>
      <c r="C7" s="31">
        <f t="shared" ref="C7:C17" si="1">(((((B7*$G$3)*$H$3)/4)/5)/F7)</f>
        <v>10.5</v>
      </c>
      <c r="D7" s="33">
        <f t="shared" ref="D7:D17" si="2">(B7*$G$3*$H$3)</f>
        <v>1680</v>
      </c>
      <c r="E7" s="33">
        <f t="shared" ref="E7:E17" si="3">(B7*$G$3*$H$3)*12</f>
        <v>20160</v>
      </c>
      <c r="F7" s="36">
        <f t="shared" ref="F7:F17" si="4">($D$3-$C$3)*24</f>
        <v>8</v>
      </c>
      <c r="G7" s="38" t="str">
        <f t="shared" ref="G7:G17" si="5">if(B7&gt;$E$3,rounddown(B7/$E$3),"")</f>
        <v/>
      </c>
      <c r="H7" s="31">
        <f t="shared" ref="H7:H17" si="6">C7-(G7*$F$3)</f>
        <v>10.5</v>
      </c>
      <c r="I7" s="40">
        <f t="shared" ref="I7:I17" si="7">D7-(G7*$F$3*F7*4)</f>
        <v>1680</v>
      </c>
      <c r="J7" s="40">
        <f t="shared" ref="J7:J17" si="8">E7-(G7*$F$3*F7*4*12)</f>
        <v>20160</v>
      </c>
    </row>
    <row r="8">
      <c r="B8" s="28">
        <v>3.0</v>
      </c>
      <c r="C8" s="31">
        <f t="shared" si="1"/>
        <v>15.75</v>
      </c>
      <c r="D8" s="33">
        <f t="shared" si="2"/>
        <v>2520</v>
      </c>
      <c r="E8" s="33">
        <f t="shared" si="3"/>
        <v>30240</v>
      </c>
      <c r="F8" s="36">
        <f t="shared" si="4"/>
        <v>8</v>
      </c>
      <c r="G8" s="38" t="str">
        <f t="shared" si="5"/>
        <v/>
      </c>
      <c r="H8" s="31">
        <f t="shared" si="6"/>
        <v>15.75</v>
      </c>
      <c r="I8" s="40">
        <f t="shared" si="7"/>
        <v>2520</v>
      </c>
      <c r="J8" s="40">
        <f t="shared" si="8"/>
        <v>30240</v>
      </c>
    </row>
    <row r="9">
      <c r="B9" s="28">
        <v>4.0</v>
      </c>
      <c r="C9" s="31">
        <f t="shared" si="1"/>
        <v>21</v>
      </c>
      <c r="D9" s="33">
        <f t="shared" si="2"/>
        <v>3360</v>
      </c>
      <c r="E9" s="33">
        <f t="shared" si="3"/>
        <v>40320</v>
      </c>
      <c r="F9" s="36">
        <f t="shared" si="4"/>
        <v>8</v>
      </c>
      <c r="G9" s="38">
        <f t="shared" si="5"/>
        <v>1</v>
      </c>
      <c r="H9" s="31">
        <f t="shared" si="6"/>
        <v>13</v>
      </c>
      <c r="I9" s="40">
        <f t="shared" si="7"/>
        <v>3104</v>
      </c>
      <c r="J9" s="40">
        <f t="shared" si="8"/>
        <v>37248</v>
      </c>
    </row>
    <row r="10">
      <c r="B10" s="28">
        <v>5.0</v>
      </c>
      <c r="C10" s="31">
        <f t="shared" si="1"/>
        <v>26.25</v>
      </c>
      <c r="D10" s="33">
        <f t="shared" si="2"/>
        <v>4200</v>
      </c>
      <c r="E10" s="33">
        <f t="shared" si="3"/>
        <v>50400</v>
      </c>
      <c r="F10" s="36">
        <f t="shared" si="4"/>
        <v>8</v>
      </c>
      <c r="G10" s="38">
        <f t="shared" si="5"/>
        <v>1</v>
      </c>
      <c r="H10" s="31">
        <f t="shared" si="6"/>
        <v>18.25</v>
      </c>
      <c r="I10" s="40">
        <f t="shared" si="7"/>
        <v>3944</v>
      </c>
      <c r="J10" s="40">
        <f t="shared" si="8"/>
        <v>47328</v>
      </c>
    </row>
    <row r="11">
      <c r="B11" s="28">
        <v>6.0</v>
      </c>
      <c r="C11" s="31">
        <f t="shared" si="1"/>
        <v>31.5</v>
      </c>
      <c r="D11" s="33">
        <f t="shared" si="2"/>
        <v>5040</v>
      </c>
      <c r="E11" s="33">
        <f t="shared" si="3"/>
        <v>60480</v>
      </c>
      <c r="F11" s="36">
        <f t="shared" si="4"/>
        <v>8</v>
      </c>
      <c r="G11" s="38">
        <f t="shared" si="5"/>
        <v>2</v>
      </c>
      <c r="H11" s="31">
        <f t="shared" si="6"/>
        <v>15.5</v>
      </c>
      <c r="I11" s="40">
        <f t="shared" si="7"/>
        <v>4528</v>
      </c>
      <c r="J11" s="40">
        <f t="shared" si="8"/>
        <v>54336</v>
      </c>
    </row>
    <row r="12">
      <c r="B12" s="28">
        <v>7.0</v>
      </c>
      <c r="C12" s="31">
        <f t="shared" si="1"/>
        <v>36.75</v>
      </c>
      <c r="D12" s="33">
        <f t="shared" si="2"/>
        <v>5880</v>
      </c>
      <c r="E12" s="33">
        <f t="shared" si="3"/>
        <v>70560</v>
      </c>
      <c r="F12" s="36">
        <f t="shared" si="4"/>
        <v>8</v>
      </c>
      <c r="G12" s="38">
        <f t="shared" si="5"/>
        <v>2</v>
      </c>
      <c r="H12" s="31">
        <f t="shared" si="6"/>
        <v>20.75</v>
      </c>
      <c r="I12" s="40">
        <f t="shared" si="7"/>
        <v>5368</v>
      </c>
      <c r="J12" s="40">
        <f t="shared" si="8"/>
        <v>64416</v>
      </c>
    </row>
    <row r="13">
      <c r="B13" s="28">
        <v>8.0</v>
      </c>
      <c r="C13" s="31">
        <f t="shared" si="1"/>
        <v>42</v>
      </c>
      <c r="D13" s="33">
        <f t="shared" si="2"/>
        <v>6720</v>
      </c>
      <c r="E13" s="33">
        <f t="shared" si="3"/>
        <v>80640</v>
      </c>
      <c r="F13" s="36">
        <f t="shared" si="4"/>
        <v>8</v>
      </c>
      <c r="G13" s="38">
        <f t="shared" si="5"/>
        <v>2</v>
      </c>
      <c r="H13" s="31">
        <f t="shared" si="6"/>
        <v>26</v>
      </c>
      <c r="I13" s="40">
        <f t="shared" si="7"/>
        <v>6208</v>
      </c>
      <c r="J13" s="40">
        <f t="shared" si="8"/>
        <v>74496</v>
      </c>
    </row>
    <row r="14">
      <c r="B14" s="28">
        <v>9.0</v>
      </c>
      <c r="C14" s="31">
        <f t="shared" si="1"/>
        <v>47.25</v>
      </c>
      <c r="D14" s="33">
        <f t="shared" si="2"/>
        <v>7560</v>
      </c>
      <c r="E14" s="33">
        <f t="shared" si="3"/>
        <v>90720</v>
      </c>
      <c r="F14" s="36">
        <f t="shared" si="4"/>
        <v>8</v>
      </c>
      <c r="G14" s="38">
        <f t="shared" si="5"/>
        <v>3</v>
      </c>
      <c r="H14" s="31">
        <f t="shared" si="6"/>
        <v>23.25</v>
      </c>
      <c r="I14" s="40">
        <f t="shared" si="7"/>
        <v>6792</v>
      </c>
      <c r="J14" s="40">
        <f t="shared" si="8"/>
        <v>81504</v>
      </c>
    </row>
    <row r="15">
      <c r="B15" s="28">
        <v>10.0</v>
      </c>
      <c r="C15" s="31">
        <f t="shared" si="1"/>
        <v>52.5</v>
      </c>
      <c r="D15" s="33">
        <f t="shared" si="2"/>
        <v>8400</v>
      </c>
      <c r="E15" s="33">
        <f t="shared" si="3"/>
        <v>100800</v>
      </c>
      <c r="F15" s="36">
        <f t="shared" si="4"/>
        <v>8</v>
      </c>
      <c r="G15" s="38">
        <f t="shared" si="5"/>
        <v>3</v>
      </c>
      <c r="H15" s="31">
        <f t="shared" si="6"/>
        <v>28.5</v>
      </c>
      <c r="I15" s="40">
        <f t="shared" si="7"/>
        <v>7632</v>
      </c>
      <c r="J15" s="40">
        <f t="shared" si="8"/>
        <v>91584</v>
      </c>
    </row>
    <row r="16">
      <c r="B16" s="28">
        <v>11.0</v>
      </c>
      <c r="C16" s="31">
        <f t="shared" si="1"/>
        <v>57.75</v>
      </c>
      <c r="D16" s="33">
        <f t="shared" si="2"/>
        <v>9240</v>
      </c>
      <c r="E16" s="33">
        <f t="shared" si="3"/>
        <v>110880</v>
      </c>
      <c r="F16" s="36">
        <f t="shared" si="4"/>
        <v>8</v>
      </c>
      <c r="G16" s="38">
        <f t="shared" si="5"/>
        <v>3</v>
      </c>
      <c r="H16" s="31">
        <f t="shared" si="6"/>
        <v>33.75</v>
      </c>
      <c r="I16" s="40">
        <f t="shared" si="7"/>
        <v>8472</v>
      </c>
      <c r="J16" s="40">
        <f t="shared" si="8"/>
        <v>101664</v>
      </c>
    </row>
    <row r="17">
      <c r="B17" s="28">
        <v>12.0</v>
      </c>
      <c r="C17" s="31">
        <f t="shared" si="1"/>
        <v>63</v>
      </c>
      <c r="D17" s="33">
        <f t="shared" si="2"/>
        <v>10080</v>
      </c>
      <c r="E17" s="33">
        <f t="shared" si="3"/>
        <v>120960</v>
      </c>
      <c r="F17" s="36">
        <f t="shared" si="4"/>
        <v>8</v>
      </c>
      <c r="G17" s="38">
        <f t="shared" si="5"/>
        <v>4</v>
      </c>
      <c r="H17" s="31">
        <f t="shared" si="6"/>
        <v>31</v>
      </c>
      <c r="I17" s="40">
        <f t="shared" si="7"/>
        <v>9056</v>
      </c>
      <c r="J17" s="40">
        <f t="shared" si="8"/>
        <v>108672</v>
      </c>
    </row>
    <row r="54">
      <c r="C54" s="48">
        <v>0.2916666666666667</v>
      </c>
      <c r="D54" s="9">
        <v>2.0</v>
      </c>
      <c r="F54" s="49">
        <v>7.25</v>
      </c>
      <c r="G54" s="49">
        <v>800.0</v>
      </c>
      <c r="H54" s="50">
        <v>0.5</v>
      </c>
    </row>
    <row r="55">
      <c r="C55" s="48">
        <v>0.3333333333333333</v>
      </c>
      <c r="D55" s="9">
        <v>3.0</v>
      </c>
      <c r="F55" s="49">
        <v>8.0</v>
      </c>
      <c r="G55" s="49">
        <v>900.0</v>
      </c>
      <c r="H55" s="50">
        <v>0.6</v>
      </c>
    </row>
    <row r="56">
      <c r="C56" s="48">
        <v>0.375</v>
      </c>
      <c r="D56" s="9">
        <v>4.0</v>
      </c>
      <c r="F56" s="49">
        <v>9.0</v>
      </c>
      <c r="G56" s="49">
        <v>1000.0</v>
      </c>
      <c r="H56" s="50">
        <v>0.7</v>
      </c>
    </row>
    <row r="57">
      <c r="D57" s="9">
        <v>5.0</v>
      </c>
      <c r="F57" s="49">
        <v>10.0</v>
      </c>
      <c r="G57" s="49">
        <v>1200.0</v>
      </c>
      <c r="H57" s="50">
        <v>0.8</v>
      </c>
    </row>
    <row r="58">
      <c r="C58" s="48">
        <v>0.7083333333333334</v>
      </c>
      <c r="F58" s="49">
        <v>12.0</v>
      </c>
      <c r="G58" s="49">
        <v>1500.0</v>
      </c>
    </row>
    <row r="59">
      <c r="C59" s="48">
        <v>0.75</v>
      </c>
    </row>
    <row r="60">
      <c r="C60" s="48">
        <v>0.7916666666666666</v>
      </c>
    </row>
  </sheetData>
  <dataValidations>
    <dataValidation type="list" allowBlank="1" sqref="C3">
      <formula1>'Providers Breakdown'!$C$54:$C$56</formula1>
    </dataValidation>
    <dataValidation type="list" allowBlank="1" sqref="E3">
      <formula1>'Providers Breakdown'!$D$54:$D$57</formula1>
    </dataValidation>
    <dataValidation type="list" allowBlank="1" sqref="F3">
      <formula1>'Providers Breakdown'!$F$54:$F$58</formula1>
    </dataValidation>
    <dataValidation type="list" allowBlank="1" sqref="D3">
      <formula1>'Providers Breakdown'!$C$58:$C$60</formula1>
    </dataValidation>
  </dataValidations>
  <drawing r:id="rId1"/>
</worksheet>
</file>